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<sst xmlns="http://schemas.openxmlformats.org/spreadsheetml/2006/main" count="167" uniqueCount="113">
  <si>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</si>
  <si>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</si>
  <si>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</si>
  <si>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</si>
  <si>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</si>
  <si>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</si>
  <si>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</si>
  <si>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</si>
  <si>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</si>
  <si>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</si>
  <si>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</si>
  <si>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</si>
  <si>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</si>
  <si>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</si>
  <si>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</si>
  <si>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</si>
  <si>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</si>
  <si>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</si>
  <si>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</si>
  <si>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</si>
  <si>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</si>
  <si>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</si>
  <si>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</si>
  <si>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</si>
  <si>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</si>
  <si>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</si>
  <si>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</si>
  <si>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</si>
  <si>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</si>
  <si>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</si>
  <si>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</si>
  <si>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</si>
  <si>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</si>
  <si>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</si>
  <si>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</si>
  <si>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</si>
  <si>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</si>
  <si>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</si>
  <si>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</si>
  <si>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</si>
  <si>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</si>
  <si>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</si>
  <si>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</si>
  <si>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</si>
  <si>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</si>
  <si>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</si>
  <si>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</si>
  <si>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</si>
  <si>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</si>
  <si>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</si>
  <si>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</si>
  <si>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</si>
  <si>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</si>
  <si>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</si>
  <si>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</si>
  <si>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</si>
  <si>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</si>
  <si>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</si>
  <si>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</si>
  <si>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</si>
  <si>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</si>
  <si>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</si>
  <si>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</si>
  <si>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</si>
  <si>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</si>
  <si>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</si>
  <si>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</si>
  <si>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</si>
  <si>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</si>
  <si>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</si>
  <si>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</si>
  <si>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</si>
  <si>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</si>
  <si>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</si>
  <si>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</si>
  <si>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</si>
  <si>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</si>
  <si>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</si>
  <si>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</si>
  <si>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</si>
  <si>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</si>
  <si>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</si>
  <si>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</si>
  <si>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</si>
  <si>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</si>
  <si>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</si>
  <si>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</si>
  <si>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</si>
  <si>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</si>
  <si>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</si>
  <si>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</si>
  <si>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</si>
  <si>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</si>
  <si>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</si>
  <si>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</si>
  <si>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</si>
  <si>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</si>
  <si>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</si>
  <si>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</si>
  <si>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</si>
  <si>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</si>
  <si>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</si>
  <si>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</si>
  <si>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</si>
  <si>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</si>
  <si>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</si>
  <si>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</si>
  <si>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</si>
  <si>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</si>
  <si>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</si>
  <si>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</si>
  <si>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</si>
  <si>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25.03.2019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</si>
</sst>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42503.8</c:v>
                </c:pt>
                <c:pt idx="1">
                  <c:v>40346.89999999999</c:v>
                </c:pt>
                <c:pt idx="2">
                  <c:v>693.6</c:v>
                </c:pt>
                <c:pt idx="3">
                  <c:v>1463.300000000016</c:v>
                </c:pt>
              </c:numCache>
            </c:numRef>
          </c:val>
          <c:shape val="box"/>
        </c:ser>
        <c:shape val="box"/>
        <c:axId val="32423833"/>
        <c:axId val="23379042"/>
      </c:bar3D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3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914020.2</c:v>
                </c:pt>
                <c:pt idx="1">
                  <c:v>298959.4</c:v>
                </c:pt>
                <c:pt idx="2">
                  <c:v>726687.6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32547.099999999962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185535.90000000002</c:v>
                </c:pt>
                <c:pt idx="1">
                  <c:v>44441.5</c:v>
                </c:pt>
                <c:pt idx="2">
                  <c:v>136683.4</c:v>
                </c:pt>
                <c:pt idx="3">
                  <c:v>26.2</c:v>
                </c:pt>
                <c:pt idx="4">
                  <c:v>10638.8</c:v>
                </c:pt>
                <c:pt idx="5">
                  <c:v>32195.199999999997</c:v>
                </c:pt>
                <c:pt idx="6">
                  <c:v>2864.3999999999996</c:v>
                </c:pt>
                <c:pt idx="7">
                  <c:v>3127.9000000000324</c:v>
                </c:pt>
              </c:numCache>
            </c:numRef>
          </c:val>
          <c:shape val="box"/>
        </c:ser>
        <c:shape val="box"/>
        <c:axId val="9084787"/>
        <c:axId val="14654220"/>
      </c:bar3D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417092.10000000003</c:v>
                </c:pt>
                <c:pt idx="1">
                  <c:v>204458.2</c:v>
                </c:pt>
                <c:pt idx="2">
                  <c:v>999.4</c:v>
                </c:pt>
                <c:pt idx="3">
                  <c:v>416092.7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86218.8</c:v>
                </c:pt>
                <c:pt idx="1">
                  <c:v>50529.1</c:v>
                </c:pt>
                <c:pt idx="3">
                  <c:v>86218.8</c:v>
                </c:pt>
              </c:numCache>
            </c:numRef>
          </c:val>
          <c:shape val="box"/>
        </c:ser>
        <c:shape val="box"/>
        <c:axId val="64779117"/>
        <c:axId val="46141142"/>
      </c:bar3D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230.6</c:v>
                </c:pt>
                <c:pt idx="6">
                  <c:v>9210.9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4860.599999999999</c:v>
                </c:pt>
                <c:pt idx="1">
                  <c:v>2521.9</c:v>
                </c:pt>
                <c:pt idx="2">
                  <c:v>19.5</c:v>
                </c:pt>
                <c:pt idx="3">
                  <c:v>450.6000000000001</c:v>
                </c:pt>
                <c:pt idx="4">
                  <c:v>71.7</c:v>
                </c:pt>
                <c:pt idx="5">
                  <c:v>51</c:v>
                </c:pt>
                <c:pt idx="6">
                  <c:v>1745.8999999999992</c:v>
                </c:pt>
              </c:numCache>
            </c:numRef>
          </c:val>
          <c:shape val="box"/>
        </c:ser>
        <c:shape val="box"/>
        <c:axId val="12617095"/>
        <c:axId val="46444992"/>
      </c:bar3D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7349.299999999999</c:v>
                </c:pt>
                <c:pt idx="1">
                  <c:v>4624.599999999999</c:v>
                </c:pt>
                <c:pt idx="3">
                  <c:v>265.29999999999995</c:v>
                </c:pt>
                <c:pt idx="4">
                  <c:v>143.20000000000002</c:v>
                </c:pt>
                <c:pt idx="5">
                  <c:v>469</c:v>
                </c:pt>
                <c:pt idx="6">
                  <c:v>1847.1999999999998</c:v>
                </c:pt>
              </c:numCache>
            </c:numRef>
          </c:val>
          <c:shape val="box"/>
        </c:ser>
        <c:shape val="box"/>
        <c:axId val="15351745"/>
        <c:axId val="3947978"/>
      </c:bar3D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978"/>
        <c:crosses val="autoZero"/>
        <c:auto val="1"/>
        <c:lblOffset val="100"/>
        <c:tickLblSkip val="2"/>
        <c:noMultiLvlLbl val="0"/>
      </c:catAx>
      <c:valAx>
        <c:axId val="3947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831.4</c:v>
                </c:pt>
                <c:pt idx="1">
                  <c:v>644.4000000000001</c:v>
                </c:pt>
                <c:pt idx="3">
                  <c:v>172.3</c:v>
                </c:pt>
                <c:pt idx="5">
                  <c:v>14.699999999999875</c:v>
                </c:pt>
              </c:numCache>
            </c:numRef>
          </c:val>
          <c:shape val="box"/>
        </c:ser>
        <c:shape val="box"/>
        <c:axId val="35531803"/>
        <c:axId val="51350772"/>
      </c:bar3D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10428.999999999998</c:v>
                </c:pt>
              </c:numCache>
            </c:numRef>
          </c:val>
          <c:shape val="box"/>
        </c:ser>
        <c:shape val="box"/>
        <c:axId val="59503765"/>
        <c:axId val="65771838"/>
      </c:bar3D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175"/>
          <c:w val="0.851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914020.2</c:v>
                </c:pt>
                <c:pt idx="1">
                  <c:v>417092.10000000003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185535.90000000002</c:v>
                </c:pt>
                <c:pt idx="1">
                  <c:v>86218.8</c:v>
                </c:pt>
                <c:pt idx="2">
                  <c:v>4860.599999999999</c:v>
                </c:pt>
                <c:pt idx="3">
                  <c:v>7349.299999999999</c:v>
                </c:pt>
                <c:pt idx="4">
                  <c:v>831.4</c:v>
                </c:pt>
                <c:pt idx="5">
                  <c:v>42503.8</c:v>
                </c:pt>
                <c:pt idx="6">
                  <c:v>10428.999999999998</c:v>
                </c:pt>
              </c:numCache>
            </c:numRef>
          </c:val>
          <c:shape val="box"/>
        </c:ser>
        <c:shape val="box"/>
        <c:axId val="55075631"/>
        <c:axId val="25918632"/>
      </c:bar3D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984460.0000000001</c:v>
                </c:pt>
                <c:pt idx="1">
                  <c:v>125178.8</c:v>
                </c:pt>
                <c:pt idx="2">
                  <c:v>48385.3</c:v>
                </c:pt>
                <c:pt idx="3">
                  <c:v>90012.5</c:v>
                </c:pt>
                <c:pt idx="4">
                  <c:v>122.9</c:v>
                </c:pt>
                <c:pt idx="5">
                  <c:v>1237318.5000000005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187879.4</c:v>
                </c:pt>
                <c:pt idx="1">
                  <c:v>37827.1</c:v>
                </c:pt>
                <c:pt idx="2">
                  <c:v>10942.399999999998</c:v>
                </c:pt>
                <c:pt idx="3">
                  <c:v>16153.3</c:v>
                </c:pt>
                <c:pt idx="4">
                  <c:v>26.2</c:v>
                </c:pt>
                <c:pt idx="5">
                  <c:v>201284.29999999993</c:v>
                </c:pt>
              </c:numCache>
            </c:numRef>
          </c:val>
          <c:shape val="box"/>
        </c:ser>
        <c:shape val="box"/>
        <c:axId val="31941097"/>
        <c:axId val="19034418"/>
      </c:bar3D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70" zoomScaleNormal="80" zoomScaleSheetLayoutView="70" workbookViewId="0" topLeftCell="D123">
      <selection activeCell="F115" sqref="F115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108</v>
      </c>
      <c r="C3" s="157" t="s">
        <v>103</v>
      </c>
      <c r="D3" s="157" t="s">
        <v>20</v>
      </c>
      <c r="E3" s="157" t="s">
        <v>19</v>
      </c>
      <c r="F3" s="157" t="s">
        <v>109</v>
      </c>
      <c r="G3" s="157" t="s">
        <v>105</v>
      </c>
      <c r="H3" s="157" t="s">
        <v>110</v>
      </c>
      <c r="I3" s="157" t="s">
        <v>104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42"/>
    </row>
    <row r="6" spans="1:12" ht="18.75" thickBot="1">
      <c r="A6" s="18" t="s">
        <v>24</v>
      </c>
      <c r="B6" s="34">
        <f>250643.9+3.2+21.3</f>
        <v>250668.4</v>
      </c>
      <c r="C6" s="35">
        <f>913995.7+3.2+21.3</f>
        <v>914020.2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</f>
        <v>185535.90000000002</v>
      </c>
      <c r="E6" s="3">
        <f>D6/D155*100</f>
        <v>40.85679612131527</v>
      </c>
      <c r="F6" s="3">
        <f>D6/B6*100</f>
        <v>74.01646956696577</v>
      </c>
      <c r="G6" s="3">
        <f aca="true" t="shared" si="0" ref="G6:G43">D6/C6*100</f>
        <v>20.298883985277353</v>
      </c>
      <c r="H6" s="36">
        <f>B6-D6</f>
        <v>65132.49999999997</v>
      </c>
      <c r="I6" s="36">
        <f aca="true" t="shared" si="1" ref="I6:I43">C6-D6</f>
        <v>728484.2999999999</v>
      </c>
      <c r="J6" s="142"/>
      <c r="L6" s="143">
        <f>H6-H7</f>
        <v>40511.99999999997</v>
      </c>
    </row>
    <row r="7" spans="1:9" s="84" customFormat="1" ht="18.75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</f>
        <v>44441.5</v>
      </c>
      <c r="E7" s="129">
        <f>D7/D6*100</f>
        <v>23.953046283765026</v>
      </c>
      <c r="F7" s="129">
        <f>D7/B7*100</f>
        <v>64.35014914135125</v>
      </c>
      <c r="G7" s="129">
        <f>D7/C7*100</f>
        <v>14.865396438446155</v>
      </c>
      <c r="H7" s="128">
        <f>B7-D7</f>
        <v>24620.5</v>
      </c>
      <c r="I7" s="128">
        <f t="shared" si="1"/>
        <v>254517.90000000002</v>
      </c>
    </row>
    <row r="8" spans="1:9" s="142" customFormat="1" ht="18">
      <c r="A8" s="90" t="s">
        <v>3</v>
      </c>
      <c r="B8" s="112">
        <f>173692.9+0.1+3.2</f>
        <v>173696.2</v>
      </c>
      <c r="C8" s="113">
        <f>726684.4+3.2</f>
        <v>726687.6</v>
      </c>
      <c r="D8" s="92">
        <f>20722.3+1.9+16592.9+1044.7+15069.2+2403.3+273.5+14243.2+10510.2+12398.6+19789.8+60.7+23573.1</f>
        <v>136683.4</v>
      </c>
      <c r="E8" s="94">
        <f>D8/D6*100</f>
        <v>73.66951624995485</v>
      </c>
      <c r="F8" s="94">
        <f>D8/B8*100</f>
        <v>78.69107096182874</v>
      </c>
      <c r="G8" s="94">
        <f t="shared" si="0"/>
        <v>18.809100361696</v>
      </c>
      <c r="H8" s="92">
        <f>B8-D8</f>
        <v>37012.80000000002</v>
      </c>
      <c r="I8" s="92">
        <f t="shared" si="1"/>
        <v>590004.2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</f>
        <v>26.2</v>
      </c>
      <c r="E9" s="114">
        <f>D9/D6*100</f>
        <v>0.014121256317510517</v>
      </c>
      <c r="F9" s="94">
        <f>D9/B9*100</f>
        <v>50.67698259187621</v>
      </c>
      <c r="G9" s="94">
        <f t="shared" si="0"/>
        <v>24.976167778836984</v>
      </c>
      <c r="H9" s="92">
        <f aca="true" t="shared" si="2" ref="H9:H43">B9-D9</f>
        <v>25.500000000000004</v>
      </c>
      <c r="I9" s="92">
        <f t="shared" si="1"/>
        <v>78.7</v>
      </c>
    </row>
    <row r="10" spans="1:9" s="142" customFormat="1" ht="18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</f>
        <v>10638.8</v>
      </c>
      <c r="E10" s="94">
        <f>D10/D6*100</f>
        <v>5.734092431707285</v>
      </c>
      <c r="F10" s="94">
        <f aca="true" t="shared" si="3" ref="F10:F41">D10/B10*100</f>
        <v>77.37140280575696</v>
      </c>
      <c r="G10" s="94">
        <f t="shared" si="0"/>
        <v>24.490904654257154</v>
      </c>
      <c r="H10" s="92">
        <f t="shared" si="2"/>
        <v>3111.5</v>
      </c>
      <c r="I10" s="92">
        <f t="shared" si="1"/>
        <v>32801</v>
      </c>
    </row>
    <row r="11" spans="1:9" s="142" customFormat="1" ht="18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</f>
        <v>32195.199999999997</v>
      </c>
      <c r="E11" s="94">
        <f>D11/D6*100</f>
        <v>17.352544709676128</v>
      </c>
      <c r="F11" s="94">
        <f t="shared" si="3"/>
        <v>62.26998255406885</v>
      </c>
      <c r="G11" s="94">
        <f t="shared" si="0"/>
        <v>32.77722518765723</v>
      </c>
      <c r="H11" s="92">
        <f t="shared" si="2"/>
        <v>19507.4</v>
      </c>
      <c r="I11" s="92">
        <f t="shared" si="1"/>
        <v>66029.1</v>
      </c>
    </row>
    <row r="12" spans="1:9" s="142" customFormat="1" ht="18">
      <c r="A12" s="90" t="s">
        <v>12</v>
      </c>
      <c r="B12" s="112">
        <v>3419.7</v>
      </c>
      <c r="C12" s="113">
        <v>13016.5</v>
      </c>
      <c r="D12" s="92">
        <f>134.7+863.6+21+169+134.3+503.1+242.3+376.7+419.7</f>
        <v>2864.3999999999996</v>
      </c>
      <c r="E12" s="94">
        <f>D12/D6*100</f>
        <v>1.5438521601479818</v>
      </c>
      <c r="F12" s="94">
        <f t="shared" si="3"/>
        <v>83.76173348539345</v>
      </c>
      <c r="G12" s="94">
        <f t="shared" si="0"/>
        <v>22.005915568701262</v>
      </c>
      <c r="H12" s="92">
        <f>B12-D12</f>
        <v>555.3000000000002</v>
      </c>
      <c r="I12" s="92">
        <f t="shared" si="1"/>
        <v>10152.1</v>
      </c>
    </row>
    <row r="13" spans="1:9" s="142" customFormat="1" ht="18.75" thickBot="1">
      <c r="A13" s="90" t="s">
        <v>25</v>
      </c>
      <c r="B13" s="113">
        <f>B6-B8-B9-B10-B11-B12</f>
        <v>8047.899999999984</v>
      </c>
      <c r="C13" s="113">
        <f>C6-C8-C9-C10-C11-C12</f>
        <v>32547.099999999962</v>
      </c>
      <c r="D13" s="113">
        <f>D6-D8-D9-D10-D11-D12</f>
        <v>3127.9000000000324</v>
      </c>
      <c r="E13" s="94">
        <f>D13/D6*100</f>
        <v>1.6858731921962447</v>
      </c>
      <c r="F13" s="94">
        <f t="shared" si="3"/>
        <v>38.86603958796753</v>
      </c>
      <c r="G13" s="94">
        <f t="shared" si="0"/>
        <v>9.610380033858734</v>
      </c>
      <c r="H13" s="92">
        <f t="shared" si="2"/>
        <v>4919.999999999952</v>
      </c>
      <c r="I13" s="92">
        <f t="shared" si="1"/>
        <v>29419.19999999993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104593.4</v>
      </c>
      <c r="C18" s="35">
        <f>417020.2+71.9</f>
        <v>417092.10000000003</v>
      </c>
      <c r="D18" s="36">
        <f>9880.4+236.6+6978.3+6921+371.7+499.9+9964.9+4030.7+430.2+29.9+505.9+258.6+9247.5+5793.8+177.6-0.3+50.4+1560.6+365+404.1+10080.2+6002.3+983.7+0.2+102.6+170.9+1929.3+5928.2+3314.6</f>
        <v>86218.8</v>
      </c>
      <c r="E18" s="3">
        <f>D18/D155*100</f>
        <v>18.98621201300911</v>
      </c>
      <c r="F18" s="3">
        <f>D18/B18*100</f>
        <v>82.43235232815837</v>
      </c>
      <c r="G18" s="3">
        <f t="shared" si="0"/>
        <v>20.671405667956787</v>
      </c>
      <c r="H18" s="36">
        <f>B18-D18</f>
        <v>18374.59999999999</v>
      </c>
      <c r="I18" s="36">
        <f t="shared" si="1"/>
        <v>330873.30000000005</v>
      </c>
      <c r="J18" s="142"/>
      <c r="L18" s="143">
        <f>H18-H19</f>
        <v>17789.29999999999</v>
      </c>
    </row>
    <row r="19" spans="1:9" s="84" customFormat="1" ht="18.75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9880.4+236.6+6921+499.9+9964.9+430.2+258.6+5793.8+50.4+1023.5+21.4+9702.8+983.7+1447.3+3314.6</f>
        <v>50529.1</v>
      </c>
      <c r="E19" s="129">
        <f>D19/D18*100</f>
        <v>58.60566372995216</v>
      </c>
      <c r="F19" s="129">
        <f t="shared" si="3"/>
        <v>98.85492150939852</v>
      </c>
      <c r="G19" s="129">
        <f t="shared" si="0"/>
        <v>24.713657852803163</v>
      </c>
      <c r="H19" s="128">
        <f t="shared" si="2"/>
        <v>585.3000000000029</v>
      </c>
      <c r="I19" s="128">
        <f t="shared" si="1"/>
        <v>153929.1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104411.7</v>
      </c>
      <c r="C25" s="113">
        <f>C18-C24</f>
        <v>416092.7</v>
      </c>
      <c r="D25" s="113">
        <f>D18-D24</f>
        <v>86218.8</v>
      </c>
      <c r="E25" s="94">
        <f>D25/D18*100</f>
        <v>100</v>
      </c>
      <c r="F25" s="94">
        <f t="shared" si="3"/>
        <v>82.5758032864133</v>
      </c>
      <c r="G25" s="94">
        <f t="shared" si="0"/>
        <v>20.721055668604617</v>
      </c>
      <c r="H25" s="92">
        <f>B25-D25</f>
        <v>18192.899999999994</v>
      </c>
      <c r="I25" s="92">
        <f t="shared" si="1"/>
        <v>329873.9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238.4+293+43.5+2+39.3+520.9+174.4+181.2+85.5+20.9+137.9+290.2+173.9+53.1+2.1+1.1+14+954.2-0.1+111.5+189.8+1.9+691.6+343.2+7.5-0.1+137+2.4+142.9+7.4</f>
        <v>4860.599999999999</v>
      </c>
      <c r="E33" s="3">
        <f>D33/D155*100</f>
        <v>1.0703510384096282</v>
      </c>
      <c r="F33" s="3">
        <f>D33/B33*100</f>
        <v>73.39191882587424</v>
      </c>
      <c r="G33" s="3">
        <f t="shared" si="0"/>
        <v>18.032409811981537</v>
      </c>
      <c r="H33" s="36">
        <f t="shared" si="2"/>
        <v>1762.2000000000007</v>
      </c>
      <c r="I33" s="36">
        <f t="shared" si="1"/>
        <v>22094.2</v>
      </c>
      <c r="J33" s="142"/>
    </row>
    <row r="34" spans="1:9" s="142" customFormat="1" ht="18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51.88454100316834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</row>
    <row r="35" spans="1:9" s="142" customFormat="1" ht="18">
      <c r="A35" s="90" t="s">
        <v>1</v>
      </c>
      <c r="B35" s="112">
        <f>12+7.5</f>
        <v>19.5</v>
      </c>
      <c r="C35" s="113">
        <v>87.1</v>
      </c>
      <c r="D35" s="92">
        <f>10+2+7.5</f>
        <v>19.5</v>
      </c>
      <c r="E35" s="94">
        <f>D35/D33*100</f>
        <v>0.4011850388840884</v>
      </c>
      <c r="F35" s="94">
        <f t="shared" si="3"/>
        <v>100</v>
      </c>
      <c r="G35" s="94">
        <f t="shared" si="0"/>
        <v>22.388059701492537</v>
      </c>
      <c r="H35" s="92">
        <f t="shared" si="2"/>
        <v>0</v>
      </c>
      <c r="I35" s="92">
        <f t="shared" si="1"/>
        <v>67.6</v>
      </c>
    </row>
    <row r="36" spans="1:9" s="142" customFormat="1" ht="18">
      <c r="A36" s="90" t="s">
        <v>0</v>
      </c>
      <c r="B36" s="112">
        <v>859.1</v>
      </c>
      <c r="C36" s="113">
        <v>2087.8</v>
      </c>
      <c r="D36" s="92">
        <f>1.1+273.8+98.4+76.8+0.5</f>
        <v>450.6000000000001</v>
      </c>
      <c r="E36" s="94">
        <f>D36/D33*100</f>
        <v>9.270460436983091</v>
      </c>
      <c r="F36" s="94">
        <f t="shared" si="3"/>
        <v>52.45023862181354</v>
      </c>
      <c r="G36" s="94">
        <f t="shared" si="0"/>
        <v>21.582527061979118</v>
      </c>
      <c r="H36" s="92">
        <f t="shared" si="2"/>
        <v>408.49999999999994</v>
      </c>
      <c r="I36" s="92">
        <f t="shared" si="1"/>
        <v>1637.2</v>
      </c>
    </row>
    <row r="37" spans="1:9" s="84" customFormat="1" ht="18.75">
      <c r="A37" s="103" t="s">
        <v>7</v>
      </c>
      <c r="B37" s="123">
        <v>106.3</v>
      </c>
      <c r="C37" s="124">
        <v>1082.6</v>
      </c>
      <c r="D37" s="96">
        <f>38.7+2+2.3+2.6+2.1+1.9+12.2+7.5+2.4</f>
        <v>71.7</v>
      </c>
      <c r="E37" s="99">
        <f>D37/D33*100</f>
        <v>1.4751265275891867</v>
      </c>
      <c r="F37" s="99">
        <f t="shared" si="3"/>
        <v>67.45061147695203</v>
      </c>
      <c r="G37" s="99">
        <f t="shared" si="0"/>
        <v>6.622944762608536</v>
      </c>
      <c r="H37" s="96">
        <f t="shared" si="2"/>
        <v>34.599999999999994</v>
      </c>
      <c r="I37" s="96">
        <f t="shared" si="1"/>
        <v>1010.8999999999999</v>
      </c>
    </row>
    <row r="38" spans="1:9" s="142" customFormat="1" ht="18">
      <c r="A38" s="90" t="s">
        <v>12</v>
      </c>
      <c r="B38" s="112">
        <f>51+8.7</f>
        <v>59.7</v>
      </c>
      <c r="C38" s="113">
        <f>221.9+8.7</f>
        <v>230.6</v>
      </c>
      <c r="D38" s="113">
        <f>5.1+45.9</f>
        <v>51</v>
      </c>
      <c r="E38" s="94">
        <f>D38/D33*100</f>
        <v>1.0492531786199235</v>
      </c>
      <c r="F38" s="94">
        <f t="shared" si="3"/>
        <v>85.42713567839195</v>
      </c>
      <c r="G38" s="94">
        <f t="shared" si="0"/>
        <v>22.116218560277538</v>
      </c>
      <c r="H38" s="92">
        <f t="shared" si="2"/>
        <v>8.700000000000003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2180.5000000000005</v>
      </c>
      <c r="C39" s="112">
        <f>C33-C34-C36-C37-C35-C38</f>
        <v>9210.9</v>
      </c>
      <c r="D39" s="112">
        <f>D33-D34-D36-D37-D35-D38</f>
        <v>1745.8999999999992</v>
      </c>
      <c r="E39" s="94">
        <f>D39/D33*100</f>
        <v>35.91943381475537</v>
      </c>
      <c r="F39" s="94">
        <f t="shared" si="3"/>
        <v>80.0687915615684</v>
      </c>
      <c r="G39" s="94">
        <f t="shared" si="0"/>
        <v>18.95471669435125</v>
      </c>
      <c r="H39" s="92">
        <f>B39-D39</f>
        <v>434.6000000000013</v>
      </c>
      <c r="I39" s="92">
        <f t="shared" si="1"/>
        <v>7465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f>190+25</f>
        <v>215</v>
      </c>
      <c r="C43" s="35">
        <f>955.1+25</f>
        <v>980.1</v>
      </c>
      <c r="D43" s="36">
        <f>18+9.7+7.2+11.6+18.4+18.7+25.1+13.5+2.2+2+16.6</f>
        <v>143.00000000000003</v>
      </c>
      <c r="E43" s="3">
        <f>D43/D155*100</f>
        <v>0.03148998035069269</v>
      </c>
      <c r="F43" s="3">
        <f>D43/B43*100</f>
        <v>66.51162790697676</v>
      </c>
      <c r="G43" s="3">
        <f t="shared" si="0"/>
        <v>14.59034792368126</v>
      </c>
      <c r="H43" s="36">
        <f t="shared" si="2"/>
        <v>71.99999999999997</v>
      </c>
      <c r="I43" s="36">
        <f t="shared" si="1"/>
        <v>837.1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</row>
    <row r="46" spans="1:10" ht="18.75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346.4+682.6-0.1+14.1+556.7+0.1+721.1+127.1+71.4+15.4+390.3+13.9+56.1</f>
        <v>2995.1000000000004</v>
      </c>
      <c r="E46" s="3">
        <f>D46/D155*100</f>
        <v>0.6595499311074102</v>
      </c>
      <c r="F46" s="3">
        <f>D46/B46*100</f>
        <v>72.86461501033938</v>
      </c>
      <c r="G46" s="3">
        <f aca="true" t="shared" si="4" ref="G46:G77">D46/C46*100</f>
        <v>17.889631527705607</v>
      </c>
      <c r="H46" s="36">
        <f>B46-D46</f>
        <v>1115.3999999999996</v>
      </c>
      <c r="I46" s="36">
        <f aca="true" t="shared" si="5" ref="I46:I78">C46-D46</f>
        <v>13746.999999999998</v>
      </c>
      <c r="J46" s="142"/>
    </row>
    <row r="47" spans="1:9" s="142" customFormat="1" ht="18">
      <c r="A47" s="90" t="s">
        <v>3</v>
      </c>
      <c r="B47" s="112">
        <v>3569.9</v>
      </c>
      <c r="C47" s="113">
        <v>15270.9</v>
      </c>
      <c r="D47" s="92">
        <f>332.5+633.1+14.1+510.1+691.2+14.1+377.2-0.1</f>
        <v>2572.2</v>
      </c>
      <c r="E47" s="94">
        <f>D47/D46*100</f>
        <v>85.8802711094788</v>
      </c>
      <c r="F47" s="94">
        <f aca="true" t="shared" si="6" ref="F47:F75">D47/B47*100</f>
        <v>72.05243844365387</v>
      </c>
      <c r="G47" s="94">
        <f t="shared" si="4"/>
        <v>16.843800954757086</v>
      </c>
      <c r="H47" s="92">
        <f aca="true" t="shared" si="7" ref="H47:H75">B47-D47</f>
        <v>997.7000000000003</v>
      </c>
      <c r="I47" s="92">
        <f t="shared" si="5"/>
        <v>12698.7</v>
      </c>
    </row>
    <row r="48" spans="1:9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8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0.6276918967647156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</row>
    <row r="50" spans="1:9" s="142" customFormat="1" ht="18">
      <c r="A50" s="90" t="s">
        <v>0</v>
      </c>
      <c r="B50" s="112">
        <v>445.7</v>
      </c>
      <c r="C50" s="113">
        <v>998.4</v>
      </c>
      <c r="D50" s="92">
        <f>13.9+43.7+37.9+3.3+112.6+65.7+2.1+15.6+56.1</f>
        <v>350.90000000000003</v>
      </c>
      <c r="E50" s="94">
        <f>D50/D46*100</f>
        <v>11.71580247737972</v>
      </c>
      <c r="F50" s="94">
        <f t="shared" si="6"/>
        <v>78.7300875028046</v>
      </c>
      <c r="G50" s="94">
        <f t="shared" si="4"/>
        <v>35.14623397435898</v>
      </c>
      <c r="H50" s="92">
        <f t="shared" si="7"/>
        <v>94.79999999999995</v>
      </c>
      <c r="I50" s="92">
        <f t="shared" si="5"/>
        <v>647.5</v>
      </c>
    </row>
    <row r="51" spans="1:9" s="142" customFormat="1" ht="18.75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53.200000000000514</v>
      </c>
      <c r="E51" s="94">
        <f>D51/D46*100</f>
        <v>1.7762345163767659</v>
      </c>
      <c r="F51" s="94">
        <f t="shared" si="6"/>
        <v>73.07692307692388</v>
      </c>
      <c r="G51" s="94">
        <f t="shared" si="4"/>
        <v>14.579336804604187</v>
      </c>
      <c r="H51" s="92">
        <f t="shared" si="7"/>
        <v>19.599999999999397</v>
      </c>
      <c r="I51" s="92">
        <f t="shared" si="5"/>
        <v>311.6999999999984</v>
      </c>
    </row>
    <row r="52" spans="1:10" ht="18.75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721.7+145.3+5+112.8+1132.7+7.6+9.6+17.1+0.3+1056.5+185.3+56.2+95+1327.2+403.4+2.3+70.2+233.5+966+52.7+123+9.9-0.1+532.2+8.3+75.6</f>
        <v>7349.299999999999</v>
      </c>
      <c r="E52" s="3">
        <f>D52/D155*100</f>
        <v>1.6183868013380818</v>
      </c>
      <c r="F52" s="3">
        <f>D52/B52*100</f>
        <v>56.756172338963154</v>
      </c>
      <c r="G52" s="3">
        <f t="shared" si="4"/>
        <v>13.45365278581209</v>
      </c>
      <c r="H52" s="36">
        <f>B52-D52</f>
        <v>5599.6</v>
      </c>
      <c r="I52" s="36">
        <f t="shared" si="5"/>
        <v>47277.5</v>
      </c>
      <c r="J52" s="142"/>
    </row>
    <row r="53" spans="1:9" s="142" customFormat="1" ht="18">
      <c r="A53" s="90" t="s">
        <v>3</v>
      </c>
      <c r="B53" s="112">
        <v>6606.5</v>
      </c>
      <c r="C53" s="113">
        <v>25959.9</v>
      </c>
      <c r="D53" s="92">
        <f>721.7+980.4+865.2+984.4+270.7+792.3+9.9</f>
        <v>4624.599999999999</v>
      </c>
      <c r="E53" s="94">
        <f>D53/D52*100</f>
        <v>62.92572081694855</v>
      </c>
      <c r="F53" s="94">
        <f t="shared" si="6"/>
        <v>70.0007568303943</v>
      </c>
      <c r="G53" s="94">
        <f t="shared" si="4"/>
        <v>17.81439836054838</v>
      </c>
      <c r="H53" s="92">
        <f t="shared" si="7"/>
        <v>1981.9000000000005</v>
      </c>
      <c r="I53" s="92">
        <f t="shared" si="5"/>
        <v>21335.300000000003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947.9</v>
      </c>
      <c r="C55" s="113">
        <v>4332.1</v>
      </c>
      <c r="D55" s="92">
        <f>3.2+7.6+9.6+11.4+10.1+24.7+6.6+7.8+2.3+6.6+70.1+102.1+3.2</f>
        <v>265.29999999999995</v>
      </c>
      <c r="E55" s="94">
        <f>D55/D52*100</f>
        <v>3.609867606438708</v>
      </c>
      <c r="F55" s="94">
        <f t="shared" si="6"/>
        <v>27.988184407637934</v>
      </c>
      <c r="G55" s="94">
        <f t="shared" si="4"/>
        <v>6.124050691350614</v>
      </c>
      <c r="H55" s="92">
        <f t="shared" si="7"/>
        <v>682.6</v>
      </c>
      <c r="I55" s="92">
        <f t="shared" si="5"/>
        <v>4066.8</v>
      </c>
    </row>
    <row r="56" spans="1:9" s="142" customFormat="1" ht="18">
      <c r="A56" s="90" t="s">
        <v>0</v>
      </c>
      <c r="B56" s="112">
        <v>532</v>
      </c>
      <c r="C56" s="113">
        <v>1406.6</v>
      </c>
      <c r="D56" s="92">
        <f>0.3+1.2+21.4+80.5+2.4+14.5+22.9</f>
        <v>143.20000000000002</v>
      </c>
      <c r="E56" s="94">
        <f>D56/D52*100</f>
        <v>1.9484848897173885</v>
      </c>
      <c r="F56" s="94">
        <f t="shared" si="6"/>
        <v>26.917293233082713</v>
      </c>
      <c r="G56" s="94">
        <f t="shared" si="4"/>
        <v>10.180577278544009</v>
      </c>
      <c r="H56" s="92">
        <f t="shared" si="7"/>
        <v>388.79999999999995</v>
      </c>
      <c r="I56" s="92">
        <f t="shared" si="5"/>
        <v>1263.3999999999999</v>
      </c>
    </row>
    <row r="57" spans="1:9" s="142" customFormat="1" ht="18">
      <c r="A57" s="90" t="s">
        <v>12</v>
      </c>
      <c r="B57" s="112">
        <v>906</v>
      </c>
      <c r="C57" s="113">
        <v>4640</v>
      </c>
      <c r="D57" s="113">
        <f>227+242</f>
        <v>469</v>
      </c>
      <c r="E57" s="94">
        <f>D57/D52*100</f>
        <v>6.38156014858558</v>
      </c>
      <c r="F57" s="94">
        <f>D57/B57*100</f>
        <v>51.76600441501103</v>
      </c>
      <c r="G57" s="94">
        <f>D57/C57*100</f>
        <v>10.107758620689655</v>
      </c>
      <c r="H57" s="92">
        <f t="shared" si="7"/>
        <v>437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1847.1999999999998</v>
      </c>
      <c r="E58" s="94">
        <f>D58/D52*100</f>
        <v>25.13436653830977</v>
      </c>
      <c r="F58" s="94">
        <f t="shared" si="6"/>
        <v>46.68772905345634</v>
      </c>
      <c r="G58" s="94">
        <f t="shared" si="4"/>
        <v>10.10956774920916</v>
      </c>
      <c r="H58" s="92">
        <f>B58-D58</f>
        <v>2109.3</v>
      </c>
      <c r="I58" s="92">
        <f>C58-D58</f>
        <v>16424.600000000002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1189.8</v>
      </c>
      <c r="C60" s="35">
        <v>10268.5</v>
      </c>
      <c r="D60" s="36">
        <f>80.6+106+88.7+4.1+0.3+50.7+49.2+44+180.6+100.8+125+0.6+0.8</f>
        <v>831.4</v>
      </c>
      <c r="E60" s="3">
        <f>D60/D155*100</f>
        <v>0.18308230533962166</v>
      </c>
      <c r="F60" s="3">
        <f>D60/B60*100</f>
        <v>69.8772903008909</v>
      </c>
      <c r="G60" s="3">
        <f t="shared" si="4"/>
        <v>8.096606125529531</v>
      </c>
      <c r="H60" s="36">
        <f>B60-D60</f>
        <v>358.4</v>
      </c>
      <c r="I60" s="36">
        <f t="shared" si="5"/>
        <v>9437.1</v>
      </c>
      <c r="J60" s="142"/>
    </row>
    <row r="61" spans="1:9" s="142" customFormat="1" ht="18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77.50781813808037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250.6</v>
      </c>
      <c r="C63" s="113">
        <v>475.3</v>
      </c>
      <c r="D63" s="92">
        <f>9.6+44+118.7</f>
        <v>172.3</v>
      </c>
      <c r="E63" s="94">
        <f>D63/D60*100</f>
        <v>20.724079865287468</v>
      </c>
      <c r="F63" s="94">
        <f t="shared" si="6"/>
        <v>68.75498802873106</v>
      </c>
      <c r="G63" s="94">
        <f t="shared" si="4"/>
        <v>36.25078897538397</v>
      </c>
      <c r="H63" s="92">
        <f t="shared" si="7"/>
        <v>78.29999999999998</v>
      </c>
      <c r="I63" s="92">
        <f t="shared" si="5"/>
        <v>303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14.699999999999875</v>
      </c>
      <c r="E65" s="94">
        <f>D65/D60*100</f>
        <v>1.7681019966321716</v>
      </c>
      <c r="F65" s="94">
        <f t="shared" si="6"/>
        <v>21.940298507462526</v>
      </c>
      <c r="G65" s="94">
        <f t="shared" si="4"/>
        <v>1.6377005347593436</v>
      </c>
      <c r="H65" s="92">
        <f t="shared" si="7"/>
        <v>52.30000000000004</v>
      </c>
      <c r="I65" s="92">
        <f t="shared" si="5"/>
        <v>882.9000000000005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95.9</v>
      </c>
      <c r="C70" s="35">
        <f>C71+C72</f>
        <v>548</v>
      </c>
      <c r="D70" s="36">
        <f>D71+D72</f>
        <v>50.6</v>
      </c>
      <c r="E70" s="27">
        <f>D70/D155*100</f>
        <v>0.011142608431783566</v>
      </c>
      <c r="F70" s="3">
        <f>D70/B70*100</f>
        <v>52.76329509906152</v>
      </c>
      <c r="G70" s="3">
        <f t="shared" si="4"/>
        <v>9.233576642335766</v>
      </c>
      <c r="H70" s="36">
        <f>B70-D70</f>
        <v>45.300000000000004</v>
      </c>
      <c r="I70" s="36">
        <f t="shared" si="5"/>
        <v>497.4</v>
      </c>
      <c r="J70" s="142"/>
    </row>
    <row r="71" spans="1:9" s="142" customFormat="1" ht="18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</row>
    <row r="72" spans="1:9" s="142" customFormat="1" ht="18.75" thickBot="1">
      <c r="A72" s="90" t="s">
        <v>107</v>
      </c>
      <c r="B72" s="112">
        <f>111.7-65.8</f>
        <v>45.900000000000006</v>
      </c>
      <c r="C72" s="113">
        <f>396.5-65.8</f>
        <v>330.7</v>
      </c>
      <c r="D72" s="92">
        <f>0.6</f>
        <v>0.6</v>
      </c>
      <c r="E72" s="94">
        <f>D72/D71*100</f>
        <v>1.2</v>
      </c>
      <c r="F72" s="94">
        <f t="shared" si="6"/>
        <v>1.30718954248366</v>
      </c>
      <c r="G72" s="94">
        <f t="shared" si="4"/>
        <v>0.18143332325370426</v>
      </c>
      <c r="H72" s="92">
        <f t="shared" si="7"/>
        <v>45.300000000000004</v>
      </c>
      <c r="I72" s="92">
        <f t="shared" si="5"/>
        <v>330.09999999999997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f>55304.3+56.6</f>
        <v>55360.9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</f>
        <v>42503.8</v>
      </c>
      <c r="E91" s="3">
        <f>D91/D155*100</f>
        <v>9.359747040767635</v>
      </c>
      <c r="F91" s="3">
        <f aca="true" t="shared" si="10" ref="F91:F97">D91/B91*100</f>
        <v>76.77584721346655</v>
      </c>
      <c r="G91" s="3">
        <f t="shared" si="8"/>
        <v>20.39013148300239</v>
      </c>
      <c r="H91" s="36">
        <f aca="true" t="shared" si="11" ref="H91:H97">B91-D91</f>
        <v>12857.099999999999</v>
      </c>
      <c r="I91" s="36">
        <f t="shared" si="9"/>
        <v>165949</v>
      </c>
      <c r="J91" s="142"/>
    </row>
    <row r="92" spans="1:9" s="142" customFormat="1" ht="21.75" customHeight="1">
      <c r="A92" s="90" t="s">
        <v>3</v>
      </c>
      <c r="B92" s="112">
        <v>51618.2</v>
      </c>
      <c r="C92" s="113">
        <v>195523.2</v>
      </c>
      <c r="D92" s="92">
        <f>244+2447.7+2707.4+7.9+32.8+292+16+4.4+487.2+6367.9-0.1+2554.5+39.8+0.3+122+1.4+575.3+1176+3828+1657.6+10+5.7+877.3+7018.3+1997.5+99.9+196.5+40.7+134.2+1.1+1320.5+3625.9+1272.5-0.3+130.1+0.9+1054</f>
        <v>40346.89999999999</v>
      </c>
      <c r="E92" s="94">
        <f>D92/D91*100</f>
        <v>94.9253949058672</v>
      </c>
      <c r="F92" s="94">
        <f t="shared" si="10"/>
        <v>78.16409715952898</v>
      </c>
      <c r="G92" s="94">
        <f t="shared" si="8"/>
        <v>20.63535171273792</v>
      </c>
      <c r="H92" s="92">
        <f t="shared" si="11"/>
        <v>11271.30000000001</v>
      </c>
      <c r="I92" s="92">
        <f t="shared" si="9"/>
        <v>155176.30000000002</v>
      </c>
    </row>
    <row r="93" spans="1:9" s="142" customFormat="1" ht="18">
      <c r="A93" s="90" t="s">
        <v>23</v>
      </c>
      <c r="B93" s="112">
        <f>1066.3</f>
        <v>1066.3</v>
      </c>
      <c r="C93" s="113">
        <v>2704.7</v>
      </c>
      <c r="D93" s="92">
        <f>56.2+5.4+7.1+340.1+77+0.5+3+170+5.7+0.1+23.6+4.9</f>
        <v>693.6</v>
      </c>
      <c r="E93" s="94">
        <f>D93/D91*100</f>
        <v>1.631854093045798</v>
      </c>
      <c r="F93" s="94">
        <f t="shared" si="10"/>
        <v>65.04736003001032</v>
      </c>
      <c r="G93" s="94">
        <f t="shared" si="8"/>
        <v>25.644248900062856</v>
      </c>
      <c r="H93" s="92">
        <f t="shared" si="11"/>
        <v>372.69999999999993</v>
      </c>
      <c r="I93" s="92">
        <f t="shared" si="9"/>
        <v>2011.1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2676.400000000004</v>
      </c>
      <c r="C95" s="113">
        <f>C91-C92-C93-C94</f>
        <v>10224.899999999976</v>
      </c>
      <c r="D95" s="113">
        <f>D91-D92-D93-D94</f>
        <v>1463.300000000016</v>
      </c>
      <c r="E95" s="94">
        <f>D95/D91*100</f>
        <v>3.4427510010869993</v>
      </c>
      <c r="F95" s="94">
        <f t="shared" si="10"/>
        <v>54.674189209386256</v>
      </c>
      <c r="G95" s="94">
        <f>D95/C95*100</f>
        <v>14.311142407260899</v>
      </c>
      <c r="H95" s="92">
        <f t="shared" si="11"/>
        <v>1213.099999999988</v>
      </c>
      <c r="I95" s="92">
        <f>C95-D95</f>
        <v>8761.59999999996</v>
      </c>
    </row>
    <row r="96" spans="1:10" ht="18.75">
      <c r="A96" s="75" t="s">
        <v>10</v>
      </c>
      <c r="B96" s="83">
        <f>17087.2-56.6</f>
        <v>17030.600000000002</v>
      </c>
      <c r="C96" s="78">
        <v>83543</v>
      </c>
      <c r="D96" s="77">
        <f>550.6+16+384.3+525.5+369.8+2.6+13.2+66.6+29.8+815.4+66.6+46.7+1198.1+490.3+154+72.1+121.6+525.1+495.6+452.5+67.7+766.7+27.8+2611.4+110.1+3.8+3.3+441.8</f>
        <v>10428.999999999998</v>
      </c>
      <c r="E96" s="74">
        <f>D96/D155*100</f>
        <v>2.296566469072545</v>
      </c>
      <c r="F96" s="76">
        <f t="shared" si="10"/>
        <v>61.23683252498442</v>
      </c>
      <c r="G96" s="73">
        <f>D96/C96*100</f>
        <v>12.483391786265754</v>
      </c>
      <c r="H96" s="77">
        <f t="shared" si="11"/>
        <v>6601.600000000004</v>
      </c>
      <c r="I96" s="79">
        <f>C96-D96</f>
        <v>73114</v>
      </c>
      <c r="J96" s="142"/>
    </row>
    <row r="97" spans="1:9" s="142" customFormat="1" ht="18.75" thickBot="1">
      <c r="A97" s="115" t="s">
        <v>81</v>
      </c>
      <c r="B97" s="116">
        <f>4014.9+200</f>
        <v>4214.9</v>
      </c>
      <c r="C97" s="117">
        <v>16376.6</v>
      </c>
      <c r="D97" s="118">
        <f>101+2.6+598.7+1.6+2603.8+3.8</f>
        <v>3311.5000000000005</v>
      </c>
      <c r="E97" s="119">
        <f>D97/D96*100</f>
        <v>31.752804679259768</v>
      </c>
      <c r="F97" s="120">
        <f t="shared" si="10"/>
        <v>78.56651403354768</v>
      </c>
      <c r="G97" s="121">
        <f>D97/C97*100</f>
        <v>20.22092497832273</v>
      </c>
      <c r="H97" s="122">
        <f t="shared" si="11"/>
        <v>903.3999999999992</v>
      </c>
      <c r="I97" s="111">
        <f>C97-D97</f>
        <v>13065.1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15912.7+7.6</f>
        <v>15920.300000000001</v>
      </c>
      <c r="C103" s="65">
        <f>73778+7.6</f>
        <v>73785.6</v>
      </c>
      <c r="D103" s="61">
        <f>152.2+12.4+164.7+14+1585.4+13.1+10.2+18+148.6+2141.8+73.9+131.3+1879.3+351.3+97.1+16.6+48.3+0.1+592.9+250.5+1840.9+85.4+148.3-0.2+534.2+1861+58.9+713.5</f>
        <v>12943.699999999999</v>
      </c>
      <c r="E103" s="16">
        <f>D103/D155*100</f>
        <v>2.850327682973852</v>
      </c>
      <c r="F103" s="16">
        <f>D103/B103*100</f>
        <v>81.30311614730877</v>
      </c>
      <c r="G103" s="16">
        <f aca="true" t="shared" si="12" ref="G103:G153">D103/C103*100</f>
        <v>17.542311778992104</v>
      </c>
      <c r="H103" s="61">
        <f aca="true" t="shared" si="13" ref="H103:H109">B103-D103</f>
        <v>2976.600000000002</v>
      </c>
      <c r="I103" s="61">
        <f aca="true" t="shared" si="14" ref="I103:I153">C103-D103</f>
        <v>60841.90000000001</v>
      </c>
      <c r="J103" s="84"/>
    </row>
    <row r="104" spans="1:9" s="142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13985.3+7.6</f>
        <v>13992.9</v>
      </c>
      <c r="C105" s="92">
        <f>65554.9+7.6</f>
        <v>65562.5</v>
      </c>
      <c r="D105" s="92">
        <f>152.1+12.4+164.7+14+1585.4+8+18+148.5+2111.8+73.9+131.3+1879.3+114.9+217.3+66.2+14+0.1+582.9+250.5+1833.3+55+120.2+529.4+1861+47.8+713.5</f>
        <v>12705.5</v>
      </c>
      <c r="E105" s="94">
        <f>D105/D103*100</f>
        <v>98.159722490478</v>
      </c>
      <c r="F105" s="94">
        <f aca="true" t="shared" si="15" ref="F105:F153">D105/B105*100</f>
        <v>90.79961980718794</v>
      </c>
      <c r="G105" s="94">
        <f t="shared" si="12"/>
        <v>19.379218303145855</v>
      </c>
      <c r="H105" s="92">
        <f t="shared" si="13"/>
        <v>1287.3999999999996</v>
      </c>
      <c r="I105" s="92">
        <f t="shared" si="14"/>
        <v>52857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238.1999999999989</v>
      </c>
      <c r="E107" s="110">
        <f>D107/D103*100</f>
        <v>1.8402775095219985</v>
      </c>
      <c r="F107" s="110">
        <f t="shared" si="15"/>
        <v>12.717565403096565</v>
      </c>
      <c r="G107" s="110">
        <f t="shared" si="12"/>
        <v>3.1017644377889044</v>
      </c>
      <c r="H107" s="111">
        <f t="shared" si="13"/>
        <v>1634.800000000003</v>
      </c>
      <c r="I107" s="111">
        <f t="shared" si="14"/>
        <v>7441.300000000001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136267.7</v>
      </c>
      <c r="C108" s="63">
        <f>SUM(C109:C152)-C116-C121+C153-C143-C144-C110-C113-C124-C125-C141-C134-C132-C139-C119</f>
        <v>668464</v>
      </c>
      <c r="D108" s="63">
        <f>SUM(D109:D152)-D116-D121+D153-D143-D144-D110-D113-D124-D125-D141-D134-D132-D139-D119</f>
        <v>100251.49999999999</v>
      </c>
      <c r="E108" s="64">
        <f>D108/D155*100</f>
        <v>22.076348007884388</v>
      </c>
      <c r="F108" s="64">
        <f>D108/B108*100</f>
        <v>73.56952528001865</v>
      </c>
      <c r="G108" s="64">
        <f t="shared" si="12"/>
        <v>14.997292299959309</v>
      </c>
      <c r="H108" s="63">
        <f t="shared" si="13"/>
        <v>36016.200000000026</v>
      </c>
      <c r="I108" s="63">
        <f t="shared" si="14"/>
        <v>568212.5</v>
      </c>
      <c r="J108" s="100"/>
    </row>
    <row r="109" spans="1:9" s="142" customFormat="1" ht="37.5">
      <c r="A109" s="85" t="s">
        <v>50</v>
      </c>
      <c r="B109" s="150">
        <v>1308.1</v>
      </c>
      <c r="C109" s="135">
        <v>4983.7</v>
      </c>
      <c r="D109" s="86">
        <f>1.8+140.5+138.5+0.9+33+80.9+13.3+0.1+53.3+109+1.4+124.9+19.8+24.9+9+3.6</f>
        <v>754.9</v>
      </c>
      <c r="E109" s="87">
        <f>D109/D108*100</f>
        <v>0.7530061894335747</v>
      </c>
      <c r="F109" s="87">
        <f t="shared" si="15"/>
        <v>57.70965522513569</v>
      </c>
      <c r="G109" s="87">
        <f t="shared" si="12"/>
        <v>15.14738046030058</v>
      </c>
      <c r="H109" s="88">
        <f t="shared" si="13"/>
        <v>553.1999999999999</v>
      </c>
      <c r="I109" s="88">
        <f t="shared" si="14"/>
        <v>4228.8</v>
      </c>
    </row>
    <row r="110" spans="1:9" s="142" customFormat="1" ht="18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61.173665386143874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1547.7</v>
      </c>
      <c r="C115" s="88">
        <v>5785.2</v>
      </c>
      <c r="D115" s="86">
        <f>187.7+10.4+531.5+38.4+44.9+0.1+53.3+13.7+14.6+4.3+409.7</f>
        <v>1308.6</v>
      </c>
      <c r="E115" s="87">
        <f>D115/D108*100</f>
        <v>1.3053171274245274</v>
      </c>
      <c r="F115" s="87">
        <f t="shared" si="15"/>
        <v>84.55126962589648</v>
      </c>
      <c r="G115" s="87">
        <f t="shared" si="12"/>
        <v>22.619788425637832</v>
      </c>
      <c r="H115" s="88">
        <f t="shared" si="16"/>
        <v>239.10000000000014</v>
      </c>
      <c r="I115" s="88">
        <f t="shared" si="14"/>
        <v>4476.6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0.22054532849882552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8">
      <c r="A121" s="98" t="s">
        <v>41</v>
      </c>
      <c r="B121" s="91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8.75">
      <c r="A122" s="95" t="s">
        <v>102</v>
      </c>
      <c r="B122" s="138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/>
      <c r="C123" s="96">
        <v>86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6"/>
        <v>0</v>
      </c>
      <c r="I123" s="88">
        <f t="shared" si="14"/>
        <v>86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5720.1</v>
      </c>
      <c r="C126" s="96">
        <v>6156.2</v>
      </c>
      <c r="D126" s="97">
        <f>871.9+408.1+585.9+900.5+901.8+879.7+893</f>
        <v>5440.9</v>
      </c>
      <c r="E126" s="99">
        <f>D126/D108*100</f>
        <v>5.4272504650803235</v>
      </c>
      <c r="F126" s="87">
        <f t="shared" si="15"/>
        <v>95.11896645163544</v>
      </c>
      <c r="G126" s="87">
        <f t="shared" si="12"/>
        <v>88.38081933660375</v>
      </c>
      <c r="H126" s="88">
        <f t="shared" si="16"/>
        <v>279.2000000000007</v>
      </c>
      <c r="I126" s="88">
        <f t="shared" si="14"/>
        <v>715.3000000000002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198.5</v>
      </c>
      <c r="C128" s="96">
        <v>483</v>
      </c>
      <c r="D128" s="97">
        <v>2.2</v>
      </c>
      <c r="E128" s="99">
        <f>D128/D108*100</f>
        <v>0.0021944808805853286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207</v>
      </c>
      <c r="C131" s="96">
        <v>1003.9</v>
      </c>
      <c r="D131" s="97">
        <f>7.7+12.9+2.8+0.3+0.9+48+9.2+16+18.7+7</f>
        <v>123.5</v>
      </c>
      <c r="E131" s="99">
        <f>D131/D108*100</f>
        <v>0.12319017670558546</v>
      </c>
      <c r="F131" s="87">
        <f t="shared" si="15"/>
        <v>59.66183574879227</v>
      </c>
      <c r="G131" s="87">
        <f t="shared" si="12"/>
        <v>12.302022113756351</v>
      </c>
      <c r="H131" s="88">
        <f t="shared" si="16"/>
        <v>83.5</v>
      </c>
      <c r="I131" s="88">
        <f t="shared" si="14"/>
        <v>880.4</v>
      </c>
      <c r="M131" s="89"/>
    </row>
    <row r="132" spans="1:13" s="101" customFormat="1" ht="18">
      <c r="A132" s="90" t="s">
        <v>86</v>
      </c>
      <c r="B132" s="91">
        <v>78.8</v>
      </c>
      <c r="C132" s="92">
        <v>553.3</v>
      </c>
      <c r="D132" s="93">
        <f>7.7+48+7.7</f>
        <v>63.400000000000006</v>
      </c>
      <c r="E132" s="94">
        <f>D132/D131*100</f>
        <v>51.33603238866398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8">
      <c r="A139" s="90" t="s">
        <v>86</v>
      </c>
      <c r="B139" s="91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198.9</v>
      </c>
      <c r="C140" s="96">
        <v>642.9</v>
      </c>
      <c r="D140" s="97">
        <f>3.4+29.8+0.5+0.6</f>
        <v>34.300000000000004</v>
      </c>
      <c r="E140" s="99">
        <f>D140/D108*100</f>
        <v>0.03421395191094398</v>
      </c>
      <c r="F140" s="87">
        <f>D140/B140*100</f>
        <v>17.244846656611365</v>
      </c>
      <c r="G140" s="87">
        <f>D140/C140*100</f>
        <v>5.335199875563852</v>
      </c>
      <c r="H140" s="88">
        <f t="shared" si="16"/>
        <v>164.6</v>
      </c>
      <c r="I140" s="88">
        <f t="shared" si="14"/>
        <v>608.6</v>
      </c>
    </row>
    <row r="141" spans="1:9" s="101" customFormat="1" ht="18">
      <c r="A141" s="90" t="s">
        <v>23</v>
      </c>
      <c r="B141" s="91">
        <v>168.9</v>
      </c>
      <c r="C141" s="92">
        <v>524.9</v>
      </c>
      <c r="D141" s="93">
        <f>0.4+29.8+0.5+0.6</f>
        <v>31.3</v>
      </c>
      <c r="E141" s="94">
        <f>D141/D140*100</f>
        <v>91.2536443148688</v>
      </c>
      <c r="F141" s="94">
        <f t="shared" si="15"/>
        <v>18.53167554766134</v>
      </c>
      <c r="G141" s="94">
        <f>D141/C141*100</f>
        <v>5.963040579157935</v>
      </c>
      <c r="H141" s="92">
        <f t="shared" si="16"/>
        <v>137.6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533.8</v>
      </c>
      <c r="C142" s="96">
        <v>2262.8</v>
      </c>
      <c r="D142" s="97">
        <f>33.6+100.1+61.4+1.9+88.9+76.4</f>
        <v>362.29999999999995</v>
      </c>
      <c r="E142" s="99">
        <f>D142/D108*100</f>
        <v>0.3613911013800293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</row>
    <row r="143" spans="1:9" s="101" customFormat="1" ht="18">
      <c r="A143" s="98" t="s">
        <v>41</v>
      </c>
      <c r="B143" s="91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</row>
    <row r="144" spans="1:9" s="101" customFormat="1" ht="18">
      <c r="A144" s="90" t="s">
        <v>23</v>
      </c>
      <c r="B144" s="91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</row>
    <row r="145" spans="1:9" s="100" customFormat="1" ht="33.75" customHeight="1" hidden="1">
      <c r="A145" s="103" t="s">
        <v>54</v>
      </c>
      <c r="B145" s="138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28879.4</v>
      </c>
      <c r="C147" s="96">
        <v>148561.8</v>
      </c>
      <c r="D147" s="97">
        <f>457.7+20.2+2395.4+103.8+376.7+1013.1+85.7+519.6+3989.1+192.1+9596.6+54.9+0.1+1136.8+45.8+142.4+633.4+904.4</f>
        <v>21667.800000000003</v>
      </c>
      <c r="E147" s="99">
        <f>D147/D108*100</f>
        <v>21.613442192884904</v>
      </c>
      <c r="F147" s="87">
        <f t="shared" si="17"/>
        <v>75.02856707549327</v>
      </c>
      <c r="G147" s="87">
        <f t="shared" si="12"/>
        <v>14.585041376719996</v>
      </c>
      <c r="H147" s="88">
        <f t="shared" si="16"/>
        <v>7211.5999999999985</v>
      </c>
      <c r="I147" s="88">
        <f t="shared" si="14"/>
        <v>126893.99999999999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</row>
    <row r="149" spans="1:9" s="100" customFormat="1" ht="18.75">
      <c r="A149" s="103" t="s">
        <v>111</v>
      </c>
      <c r="B149" s="138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0.02942599362603054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100+2645</f>
        <v>2745</v>
      </c>
      <c r="C151" s="96">
        <f>509.5+13731.5</f>
        <v>14241</v>
      </c>
      <c r="D151" s="97">
        <f>469.6+898.6+871.8+55</f>
        <v>2295</v>
      </c>
      <c r="E151" s="99">
        <f>D151/D108*100</f>
        <v>2.28924255497424</v>
      </c>
      <c r="F151" s="87">
        <f t="shared" si="17"/>
        <v>83.60655737704919</v>
      </c>
      <c r="G151" s="87">
        <f t="shared" si="12"/>
        <v>16.11544133136718</v>
      </c>
      <c r="H151" s="88">
        <f t="shared" si="16"/>
        <v>450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f>76629.4+12</f>
        <v>76641.4</v>
      </c>
      <c r="C152" s="96">
        <f>410786+12</f>
        <v>410798</v>
      </c>
      <c r="D152" s="97">
        <f>9702+30405.7+10266.3+91.6-29196.2+1482.1+9293.3+20631.5+2864.5+2072.8+10611.8+26.4-6447.8-3782.8-4677.3+4676.1-2746.7-2356.3</f>
        <v>52916.99999999998</v>
      </c>
      <c r="E152" s="99">
        <f>D152/D108*100</f>
        <v>52.78424761724262</v>
      </c>
      <c r="F152" s="87">
        <f t="shared" si="17"/>
        <v>69.04492871998681</v>
      </c>
      <c r="G152" s="87">
        <f t="shared" si="12"/>
        <v>12.881513541935446</v>
      </c>
      <c r="H152" s="88">
        <f t="shared" si="16"/>
        <v>23724.400000000016</v>
      </c>
      <c r="I152" s="88">
        <f>C152-D152</f>
        <v>357881</v>
      </c>
    </row>
    <row r="153" spans="1:9" s="100" customFormat="1" ht="18.75">
      <c r="A153" s="95" t="s">
        <v>97</v>
      </c>
      <c r="B153" s="138">
        <v>16981.2</v>
      </c>
      <c r="C153" s="96">
        <v>67925</v>
      </c>
      <c r="D153" s="97">
        <f>1886.8+1886.8+1886.8+1886.8+1886.8+1886.8+1886.8+1886.8</f>
        <v>15094.399999999998</v>
      </c>
      <c r="E153" s="99">
        <f>D153/D108*100</f>
        <v>15.056532819957807</v>
      </c>
      <c r="F153" s="87">
        <f t="shared" si="15"/>
        <v>88.88888888888887</v>
      </c>
      <c r="G153" s="87">
        <f t="shared" si="12"/>
        <v>22.22215679057784</v>
      </c>
      <c r="H153" s="88">
        <f t="shared" si="16"/>
        <v>1886.800000000003</v>
      </c>
      <c r="I153" s="88">
        <f t="shared" si="14"/>
        <v>52830.600000000006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113388.79999999999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607524.2</v>
      </c>
      <c r="C155" s="36">
        <f>C6+C18+C33+C43+C52+C60+C70+C73+C78+C80+C88+C91+C96+C103+C108+C101+C85+C99+C46</f>
        <v>2485478.0000000005</v>
      </c>
      <c r="D155" s="36">
        <f>D6+D18+D33+D43+D52+D60+D70+D73+D78+D80+D88+D91+D96+D103+D108+D101+D85+D99+D46</f>
        <v>454112.69999999995</v>
      </c>
      <c r="E155" s="25">
        <v>100</v>
      </c>
      <c r="F155" s="3">
        <f>D155/B155*100</f>
        <v>74.74808410924206</v>
      </c>
      <c r="G155" s="3">
        <f aca="true" t="shared" si="18" ref="G155:G161">D155/C155*100</f>
        <v>18.270638484830677</v>
      </c>
      <c r="H155" s="36">
        <f>B155-D155</f>
        <v>153411.5</v>
      </c>
      <c r="I155" s="36">
        <f aca="true" t="shared" si="19" ref="I155:I161">C155-D155</f>
        <v>2031365.3000000005</v>
      </c>
      <c r="K155" s="143">
        <f>D155-114199.9-202905.8</f>
        <v>137006.99999999994</v>
      </c>
    </row>
    <row r="156" spans="1:9" ht="18.7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984460.0000000001</v>
      </c>
      <c r="D156" s="47">
        <f>D8+D20+D34+D53+D61+D92+D116+D121+D47+D143+D134+D104</f>
        <v>187879.4</v>
      </c>
      <c r="E156" s="6">
        <f>D156/D155*100</f>
        <v>41.37285744265686</v>
      </c>
      <c r="F156" s="6">
        <f aca="true" t="shared" si="20" ref="F156:F161">D156/B156*100</f>
        <v>78.13082588638723</v>
      </c>
      <c r="G156" s="6">
        <f t="shared" si="18"/>
        <v>19.084513337261033</v>
      </c>
      <c r="H156" s="48">
        <f aca="true" t="shared" si="21" ref="H156:H161">B156-D156</f>
        <v>52588.30000000005</v>
      </c>
      <c r="I156" s="58">
        <f t="shared" si="19"/>
        <v>796580.6000000001</v>
      </c>
    </row>
    <row r="157" spans="1:9" ht="18.75">
      <c r="A157" s="15" t="s">
        <v>0</v>
      </c>
      <c r="B157" s="88">
        <f>B11+B23+B36+B56+B63+B93+B50+B144+B110+B113+B97+B141+B130</f>
        <v>59922.1</v>
      </c>
      <c r="C157" s="88">
        <f>C11+C23+C36+C56+C63+C93+C50+C144+C110+C113+C97+C141+C130</f>
        <v>125178.8</v>
      </c>
      <c r="D157" s="88">
        <f>D11+D23+D36+D56+D63+D93+D50+D144+D110+D113+D97+D141+D130</f>
        <v>37827.1</v>
      </c>
      <c r="E157" s="6">
        <f>D157/D155*100</f>
        <v>8.329892557508302</v>
      </c>
      <c r="F157" s="6">
        <f t="shared" si="20"/>
        <v>63.127126719524185</v>
      </c>
      <c r="G157" s="6">
        <f t="shared" si="18"/>
        <v>30.21845552122244</v>
      </c>
      <c r="H157" s="48">
        <f>B157-D157</f>
        <v>22095</v>
      </c>
      <c r="I157" s="58">
        <f t="shared" si="19"/>
        <v>87351.70000000001</v>
      </c>
    </row>
    <row r="158" spans="1:9" ht="18.75">
      <c r="A158" s="15" t="s">
        <v>1</v>
      </c>
      <c r="B158" s="149">
        <f>B22+B10+B55+B49+B62+B35+B125</f>
        <v>14738.9</v>
      </c>
      <c r="C158" s="149">
        <f>C22+C10+C55+C49+C62+C35+C125</f>
        <v>48385.3</v>
      </c>
      <c r="D158" s="149">
        <f>D22+D10+D55+D49+D62+D35+D125</f>
        <v>10942.399999999998</v>
      </c>
      <c r="E158" s="6">
        <f>D158/D155*100</f>
        <v>2.409622104821116</v>
      </c>
      <c r="F158" s="6">
        <f t="shared" si="20"/>
        <v>74.24163268629272</v>
      </c>
      <c r="G158" s="6">
        <f t="shared" si="18"/>
        <v>22.615133108609427</v>
      </c>
      <c r="H158" s="48">
        <f t="shared" si="21"/>
        <v>3796.500000000002</v>
      </c>
      <c r="I158" s="58">
        <f t="shared" si="19"/>
        <v>37442.90000000001</v>
      </c>
    </row>
    <row r="159" spans="1:9" ht="21" customHeight="1">
      <c r="A159" s="15" t="s">
        <v>12</v>
      </c>
      <c r="B159" s="149">
        <f>B12+B24+B105+B64+B38+B94+B132+B57+B139+B119+B44</f>
        <v>18648.8</v>
      </c>
      <c r="C159" s="149">
        <f>C12+C24+C105+C64+C38+C94+C132+C57+C139+C119+C44</f>
        <v>90012.5</v>
      </c>
      <c r="D159" s="149">
        <f>D12+D24+D105+D64+D38+D94+D132+D57+D139+D119+D44</f>
        <v>16153.3</v>
      </c>
      <c r="E159" s="6">
        <f>D159/D155*100</f>
        <v>3.5571125846073013</v>
      </c>
      <c r="F159" s="6">
        <f t="shared" si="20"/>
        <v>86.61844193728282</v>
      </c>
      <c r="G159" s="6">
        <f t="shared" si="18"/>
        <v>17.945618664074434</v>
      </c>
      <c r="H159" s="48">
        <f>B159-D159</f>
        <v>2495.5</v>
      </c>
      <c r="I159" s="58">
        <f t="shared" si="19"/>
        <v>73859.2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26.2</v>
      </c>
      <c r="E160" s="6">
        <f>D160/D155*100</f>
        <v>0.0057694929034136245</v>
      </c>
      <c r="F160" s="6">
        <f t="shared" si="20"/>
        <v>49.80988593155893</v>
      </c>
      <c r="G160" s="6">
        <f t="shared" si="18"/>
        <v>21.31814483319772</v>
      </c>
      <c r="H160" s="48">
        <f t="shared" si="21"/>
        <v>26.400000000000002</v>
      </c>
      <c r="I160" s="58">
        <f t="shared" si="19"/>
        <v>96.7</v>
      </c>
    </row>
    <row r="161" spans="1:9" ht="19.5" thickBot="1">
      <c r="A161" s="80" t="s">
        <v>25</v>
      </c>
      <c r="B161" s="60">
        <f>B155-B156-B157-B158-B159-B160</f>
        <v>273694.0999999999</v>
      </c>
      <c r="C161" s="60">
        <f>C155-C156-C157-C158-C159-C160</f>
        <v>1237318.5000000005</v>
      </c>
      <c r="D161" s="60">
        <f>D155-D156-D157-D158-D159-D160</f>
        <v>201284.29999999993</v>
      </c>
      <c r="E161" s="28">
        <f>D161/D155*100</f>
        <v>44.324745817503</v>
      </c>
      <c r="F161" s="28">
        <f t="shared" si="20"/>
        <v>73.54352907132451</v>
      </c>
      <c r="G161" s="28">
        <f t="shared" si="18"/>
        <v>16.26778392143978</v>
      </c>
      <c r="H161" s="81">
        <f t="shared" si="21"/>
        <v>72409.79999999999</v>
      </c>
      <c r="I161" s="81">
        <f t="shared" si="19"/>
        <v>1036034.2000000005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454112.69999999995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454112.69999999995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2019-03-25T14:54:32Z</dcterms:modified>
  <cp:category/>
  <cp:version/>
  <cp:contentType/>
  <cp:contentStatus/>
</cp:coreProperties>
</file>